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OneDrive\Desktop\HFY\121619 perfectionpicks\"/>
    </mc:Choice>
  </mc:AlternateContent>
  <xr:revisionPtr revIDLastSave="948" documentId="8_{C9AC739C-6583-4697-A251-BE3085FE4C78}" xr6:coauthVersionLast="45" xr6:coauthVersionMax="45" xr10:uidLastSave="{FA2D6372-50AC-4865-BF61-677048D2748A}"/>
  <bookViews>
    <workbookView xWindow="-120" yWindow="-120" windowWidth="20640" windowHeight="11160" firstSheet="6" activeTab="12" xr2:uid="{F378D1AE-4E72-415C-85FC-BCBF05F6849A}"/>
  </bookViews>
  <sheets>
    <sheet name="Problem 1" sheetId="1" r:id="rId1"/>
    <sheet name="Problem 2" sheetId="3" r:id="rId2"/>
    <sheet name="Problem 3" sheetId="4" r:id="rId3"/>
    <sheet name="Problem 4 " sheetId="5" r:id="rId4"/>
    <sheet name="Problem 5" sheetId="6" r:id="rId5"/>
    <sheet name="Problem 6" sheetId="7" r:id="rId6"/>
    <sheet name="Problem 8" sheetId="8" r:id="rId7"/>
    <sheet name="Problem 9" sheetId="9" r:id="rId8"/>
    <sheet name="Problem 10" sheetId="10" r:id="rId9"/>
    <sheet name="Problem 11" sheetId="11" r:id="rId10"/>
    <sheet name="Problem 12" sheetId="12" r:id="rId11"/>
    <sheet name="Problem 13" sheetId="13" r:id="rId12"/>
    <sheet name="Problem 14" sheetId="19" r:id="rId13"/>
    <sheet name="Problem 15" sheetId="14" r:id="rId14"/>
    <sheet name="Problem 16" sheetId="15" r:id="rId15"/>
    <sheet name="Problem 17" sheetId="16" r:id="rId16"/>
    <sheet name="Problem 18" sheetId="17" r:id="rId17"/>
    <sheet name="Problem 19" sheetId="18" r:id="rId1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3" i="18" l="1"/>
  <c r="C4" i="18"/>
  <c r="C17" i="17"/>
  <c r="D15" i="17"/>
  <c r="C15" i="17"/>
  <c r="D14" i="17"/>
  <c r="C14" i="17"/>
  <c r="D13" i="17"/>
  <c r="C13" i="17"/>
  <c r="D11" i="17"/>
  <c r="C11" i="17"/>
  <c r="D10" i="17"/>
  <c r="C10" i="17"/>
  <c r="D6" i="17"/>
  <c r="C6" i="17"/>
  <c r="E13" i="14"/>
  <c r="B12" i="12" l="1"/>
  <c r="B8" i="12"/>
  <c r="B12" i="10"/>
  <c r="D19" i="9"/>
  <c r="B11" i="9"/>
  <c r="C12" i="8"/>
  <c r="A11" i="3"/>
  <c r="C21" i="7"/>
  <c r="C12" i="7"/>
  <c r="M14" i="6"/>
  <c r="L20" i="4"/>
  <c r="B14" i="4"/>
  <c r="B17" i="3"/>
  <c r="B11" i="1"/>
</calcChain>
</file>

<file path=xl/sharedStrings.xml><?xml version="1.0" encoding="utf-8"?>
<sst xmlns="http://schemas.openxmlformats.org/spreadsheetml/2006/main" count="91" uniqueCount="84">
  <si>
    <t>Problem 1</t>
  </si>
  <si>
    <t>Step 1:</t>
  </si>
  <si>
    <t>We get the future value of the four annual deposits at the end of 4th year</t>
  </si>
  <si>
    <r>
      <t>FV</t>
    </r>
    <r>
      <rPr>
        <vertAlign val="subscript"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 xml:space="preserve"> = </t>
    </r>
  </si>
  <si>
    <r>
      <t>PV = $203,675.75 (calculated from previous step), we solve for CF</t>
    </r>
    <r>
      <rPr>
        <vertAlign val="subscript"/>
        <sz val="11"/>
        <color theme="1"/>
        <rFont val="Calibri"/>
        <family val="2"/>
        <scheme val="minor"/>
      </rPr>
      <t>1</t>
    </r>
  </si>
  <si>
    <t>Year</t>
  </si>
  <si>
    <t>Step 2:</t>
  </si>
  <si>
    <t xml:space="preserve">Given r = 0.083 (discount rate), g = 0.044 (constant growth rate) and </t>
  </si>
  <si>
    <t>Problem 2</t>
  </si>
  <si>
    <t xml:space="preserve">Step 1: </t>
  </si>
  <si>
    <t>We calculate the periodic rate</t>
  </si>
  <si>
    <t>the EAR is</t>
  </si>
  <si>
    <t xml:space="preserve">EAR = </t>
  </si>
  <si>
    <t>The periodic rate is 3.29% and since the number of periods per year is M = 4, then</t>
  </si>
  <si>
    <t>Problem 3</t>
  </si>
  <si>
    <t>is the bond value</t>
  </si>
  <si>
    <t xml:space="preserve">R = </t>
  </si>
  <si>
    <t>which is close to</t>
  </si>
  <si>
    <t>Problem 5</t>
  </si>
  <si>
    <r>
      <t>P</t>
    </r>
    <r>
      <rPr>
        <vertAlign val="sub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 xml:space="preserve"> = </t>
    </r>
  </si>
  <si>
    <t>Problem 6</t>
  </si>
  <si>
    <t>E(R) =</t>
  </si>
  <si>
    <r>
      <t>β</t>
    </r>
    <r>
      <rPr>
        <b/>
        <vertAlign val="subscript"/>
        <sz val="11"/>
        <color rgb="FF000000"/>
        <rFont val="Calibri"/>
        <family val="2"/>
        <scheme val="minor"/>
      </rPr>
      <t xml:space="preserve">CS  </t>
    </r>
    <r>
      <rPr>
        <b/>
        <sz val="11"/>
        <color rgb="FF000000"/>
        <rFont val="Calibri"/>
        <family val="2"/>
        <scheme val="minor"/>
      </rPr>
      <t xml:space="preserve">= </t>
    </r>
  </si>
  <si>
    <t>Problem 8</t>
  </si>
  <si>
    <r>
      <t>P</t>
    </r>
    <r>
      <rPr>
        <vertAlign val="sub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 xml:space="preserve"> =</t>
    </r>
  </si>
  <si>
    <t>Problem 9</t>
  </si>
  <si>
    <t>We use =IRR() Excel function to calcuate the IRR</t>
  </si>
  <si>
    <t>Cash Flow</t>
  </si>
  <si>
    <t xml:space="preserve">IRR = </t>
  </si>
  <si>
    <t>Since the IRR (7.31%) exceeds the required rate of return (7.20%), then</t>
  </si>
  <si>
    <t>Statement 1 is true</t>
  </si>
  <si>
    <t>At the end of 2 years, the company needs 98000-(56000+25000)=  17000 at year 3</t>
  </si>
  <si>
    <t>to recover its investment of 98000</t>
  </si>
  <si>
    <t xml:space="preserve">So the payback period is </t>
  </si>
  <si>
    <t xml:space="preserve">Since the payback period (2.63 years) is NOT less than 2.50 years, then </t>
  </si>
  <si>
    <t>the project should NOT be accepted based on payback rule.</t>
  </si>
  <si>
    <t>project should be accepted based on IRR rule.</t>
  </si>
  <si>
    <t>Statement 2 is false</t>
  </si>
  <si>
    <t>Problem 10</t>
  </si>
  <si>
    <t>NPV =</t>
  </si>
  <si>
    <t>Problem 11</t>
  </si>
  <si>
    <t>Problem 12</t>
  </si>
  <si>
    <t>We calculate the PV of eight 100 million cash flows at the end of year 4</t>
  </si>
  <si>
    <r>
      <t>PV</t>
    </r>
    <r>
      <rPr>
        <vertAlign val="subscript"/>
        <sz val="11"/>
        <color theme="1"/>
        <rFont val="Calibri"/>
        <family val="2"/>
        <scheme val="minor"/>
      </rPr>
      <t xml:space="preserve">4 </t>
    </r>
    <r>
      <rPr>
        <sz val="11"/>
        <color theme="1"/>
        <rFont val="Calibri"/>
        <family val="2"/>
        <scheme val="minor"/>
      </rPr>
      <t>=</t>
    </r>
  </si>
  <si>
    <t>million</t>
  </si>
  <si>
    <r>
      <t>Next, we get the PV at the beginning of the 1st year PV</t>
    </r>
    <r>
      <rPr>
        <vertAlign val="sub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 xml:space="preserve"> = 533.49/(1.10^4)</t>
    </r>
  </si>
  <si>
    <r>
      <t>PV</t>
    </r>
    <r>
      <rPr>
        <vertAlign val="subscript"/>
        <sz val="11"/>
        <color theme="1"/>
        <rFont val="Calibri"/>
        <family val="2"/>
        <scheme val="minor"/>
      </rPr>
      <t>0</t>
    </r>
    <r>
      <rPr>
        <sz val="11"/>
        <color theme="1"/>
        <rFont val="Calibri"/>
        <family val="2"/>
        <scheme val="minor"/>
      </rPr>
      <t>=</t>
    </r>
  </si>
  <si>
    <t>Problem 13</t>
  </si>
  <si>
    <t>Problem 15</t>
  </si>
  <si>
    <t>Relevant net income =</t>
  </si>
  <si>
    <t>Problem 16</t>
  </si>
  <si>
    <t>Problem 17</t>
  </si>
  <si>
    <t>Problem 18</t>
  </si>
  <si>
    <t>Year 1</t>
  </si>
  <si>
    <t>Year 3</t>
  </si>
  <si>
    <t>MACRS rate</t>
  </si>
  <si>
    <t>×</t>
  </si>
  <si>
    <t>Initial investment</t>
  </si>
  <si>
    <t>=</t>
  </si>
  <si>
    <t>Annual depreciation</t>
  </si>
  <si>
    <t>Revenue</t>
  </si>
  <si>
    <t>–</t>
  </si>
  <si>
    <t>Costs</t>
  </si>
  <si>
    <t>EBIT</t>
  </si>
  <si>
    <t>Tax rate</t>
  </si>
  <si>
    <t>Taxes paid</t>
  </si>
  <si>
    <t>Net income = EBIT – taxes paid</t>
  </si>
  <si>
    <t>OCF = net income + depreciation</t>
  </si>
  <si>
    <t xml:space="preserve">X + Y = </t>
  </si>
  <si>
    <t>Problem 19</t>
  </si>
  <si>
    <t>PV (A) =</t>
  </si>
  <si>
    <t>The value of investment A today is 61,000/(1.072^5) = 43,087.96</t>
  </si>
  <si>
    <t>Since combined total value today is $67,000, then</t>
  </si>
  <si>
    <t>the value of Investment B today is $67,000 - $43,087.96 = $23,912.04</t>
  </si>
  <si>
    <t>We solve for T such that</t>
  </si>
  <si>
    <t>23,912.04(1.053^T) = 37,000</t>
  </si>
  <si>
    <t>1.053^T = 37,000/23,912.04</t>
  </si>
  <si>
    <t>T*ln(1.053) = ln(37,000/23,912.04)</t>
  </si>
  <si>
    <t xml:space="preserve">T = </t>
  </si>
  <si>
    <t>T = [ ln(37,000/23,912.04) ]/ln(1.053)</t>
  </si>
  <si>
    <t>A number equal to or greater than 7.50 but less than 10.50</t>
  </si>
  <si>
    <t>Problem 4</t>
  </si>
  <si>
    <t>Problem 14</t>
  </si>
  <si>
    <t>A rate equal to or greater than 7.00% but less than 9.00%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</si>
</sst>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vertAlign val="subscript"/>
      <sz val="11"/>
      <color rgb="FF000000"/>
      <name val="Calibri"/>
      <family val="2"/>
      <scheme val="minor"/>
    </font>
    <font>
      <b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8">
    <xf numFmtId="0" fontId="0" fillId="0" borderId="0" xfId="0"/>
    <xf numFmtId="8" fontId="0" fillId="0" borderId="0" xfId="0" applyNumberFormat="1"/>
    <xf numFmtId="0" fontId="2" fillId="0" borderId="0" xfId="0" applyFont="1"/>
    <xf numFmtId="0" fontId="4" fillId="0" borderId="0" xfId="0" applyFont="1"/>
    <xf numFmtId="10" fontId="0" fillId="0" borderId="0" xfId="0" applyNumberFormat="1"/>
    <xf numFmtId="10" fontId="0" fillId="0" borderId="0" xfId="2" applyNumberFormat="1" applyFont="1"/>
    <xf numFmtId="10" fontId="2" fillId="2" borderId="0" xfId="2" applyNumberFormat="1" applyFont="1" applyFill="1"/>
    <xf numFmtId="10" fontId="5" fillId="0" borderId="0" xfId="2" applyNumberFormat="1" applyFont="1"/>
    <xf numFmtId="0" fontId="5" fillId="0" borderId="0" xfId="0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2" fillId="2" borderId="0" xfId="0" applyFont="1" applyFill="1"/>
    <xf numFmtId="8" fontId="2" fillId="2" borderId="0" xfId="0" applyNumberFormat="1" applyFont="1" applyFill="1"/>
    <xf numFmtId="44" fontId="0" fillId="0" borderId="0" xfId="1" applyFont="1"/>
    <xf numFmtId="0" fontId="8" fillId="0" borderId="1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3" fontId="8" fillId="0" borderId="4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right" vertical="center" wrapText="1"/>
    </xf>
    <xf numFmtId="3" fontId="0" fillId="2" borderId="0" xfId="0" applyNumberFormat="1" applyFill="1"/>
    <xf numFmtId="0" fontId="5" fillId="2" borderId="0" xfId="0" applyFont="1" applyFill="1"/>
    <xf numFmtId="0" fontId="0" fillId="2" borderId="0" xfId="0" applyFill="1"/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10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1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png"/><Relationship Id="rId1" Type="http://schemas.openxmlformats.org/officeDocument/2006/relationships/image" Target="../media/image14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0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png"/><Relationship Id="rId1" Type="http://schemas.openxmlformats.org/officeDocument/2006/relationships/image" Target="../media/image22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.png"/><Relationship Id="rId2" Type="http://schemas.openxmlformats.org/officeDocument/2006/relationships/image" Target="../media/image25.png"/><Relationship Id="rId1" Type="http://schemas.openxmlformats.org/officeDocument/2006/relationships/image" Target="../media/image24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8.png"/><Relationship Id="rId1" Type="http://schemas.openxmlformats.org/officeDocument/2006/relationships/image" Target="../media/image27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9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1.png"/><Relationship Id="rId1" Type="http://schemas.openxmlformats.org/officeDocument/2006/relationships/image" Target="../media/image30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3.png"/><Relationship Id="rId1" Type="http://schemas.openxmlformats.org/officeDocument/2006/relationships/image" Target="../media/image32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5.png"/><Relationship Id="rId1" Type="http://schemas.openxmlformats.org/officeDocument/2006/relationships/image" Target="../media/image34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7.png"/><Relationship Id="rId1" Type="http://schemas.openxmlformats.org/officeDocument/2006/relationships/image" Target="../media/image36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png"/><Relationship Id="rId1" Type="http://schemas.openxmlformats.org/officeDocument/2006/relationships/image" Target="../media/image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38100</xdr:rowOff>
    </xdr:from>
    <xdr:to>
      <xdr:col>6</xdr:col>
      <xdr:colOff>428625</xdr:colOff>
      <xdr:row>9</xdr:row>
      <xdr:rowOff>28575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3F237AB-CA2C-4B4A-83AB-D85FB9BA40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0100"/>
          <a:ext cx="4314825" cy="113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160716</xdr:rowOff>
    </xdr:from>
    <xdr:to>
      <xdr:col>9</xdr:col>
      <xdr:colOff>257175</xdr:colOff>
      <xdr:row>24</xdr:row>
      <xdr:rowOff>76200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C581ACA-86E9-4B58-8E12-D58856149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32541"/>
          <a:ext cx="5972175" cy="18204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19050</xdr:colOff>
      <xdr:row>0</xdr:row>
      <xdr:rowOff>0</xdr:rowOff>
    </xdr:from>
    <xdr:to>
      <xdr:col>23</xdr:col>
      <xdr:colOff>95250</xdr:colOff>
      <xdr:row>21</xdr:row>
      <xdr:rowOff>76200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490D4FE-9BE5-4BCB-8A98-4F0E2BAAE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0"/>
          <a:ext cx="7391400" cy="4162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17</xdr:row>
      <xdr:rowOff>57150</xdr:rowOff>
    </xdr:from>
    <xdr:to>
      <xdr:col>8</xdr:col>
      <xdr:colOff>152400</xdr:colOff>
      <xdr:row>24</xdr:row>
      <xdr:rowOff>9525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A8006FB-6D3A-424D-AA7E-C04F45657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3305175"/>
          <a:ext cx="5114925" cy="1285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57150</xdr:rowOff>
    </xdr:from>
    <xdr:to>
      <xdr:col>5</xdr:col>
      <xdr:colOff>390525</xdr:colOff>
      <xdr:row>8</xdr:row>
      <xdr:rowOff>133350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A32F257-F24E-494D-AF6A-9BA5141DC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8175"/>
          <a:ext cx="3486150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542925</xdr:colOff>
      <xdr:row>0</xdr:row>
      <xdr:rowOff>104775</xdr:rowOff>
    </xdr:from>
    <xdr:to>
      <xdr:col>22</xdr:col>
      <xdr:colOff>390525</xdr:colOff>
      <xdr:row>24</xdr:row>
      <xdr:rowOff>66675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9CAF9CC1-1BC9-4AB6-8DD8-859122710F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104775"/>
          <a:ext cx="8382000" cy="454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1</xdr:row>
      <xdr:rowOff>171450</xdr:rowOff>
    </xdr:from>
    <xdr:to>
      <xdr:col>7</xdr:col>
      <xdr:colOff>219075</xdr:colOff>
      <xdr:row>8</xdr:row>
      <xdr:rowOff>114300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59355D44-4231-40D1-A875-7C451228C5AD}"/>
            </a:ext>
          </a:extLst>
        </xdr:cNvPr>
        <xdr:cNvSpPr txBox="1"/>
      </xdr:nvSpPr>
      <xdr:spPr>
        <a:xfrm>
          <a:off x="161925" y="371475"/>
          <a:ext cx="4324350" cy="1276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 u="non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Step 1:</a:t>
          </a:r>
        </a:p>
        <a:p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Finding the bond value</a:t>
          </a:r>
          <a:endParaRPr lang="en-US">
            <a:effectLst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 = 3 years × 2 coupons per year = 6</a:t>
          </a:r>
          <a:endParaRPr lang="en-US">
            <a:effectLst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I% = YTM ÷ # coupons per year = 12.60 ÷ 2 = 6.30</a:t>
          </a:r>
          <a:endParaRPr lang="en-US">
            <a:effectLst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FV = 1,000 = par</a:t>
          </a:r>
          <a:endParaRPr lang="en-US">
            <a:effectLst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PMT = par × coupon rate ÷ # coupons per year = 1000 × 9.60% ÷ 2 = 48</a:t>
          </a:r>
          <a:endParaRPr lang="en-US">
            <a:effectLst/>
          </a:endParaRPr>
        </a:p>
        <a:p>
          <a:endParaRPr lang="en-US" sz="1100"/>
        </a:p>
      </xdr:txBody>
    </xdr:sp>
    <xdr:clientData/>
  </xdr:twoCellAnchor>
  <xdr:twoCellAnchor editAs="oneCell">
    <xdr:from>
      <xdr:col>1</xdr:col>
      <xdr:colOff>9525</xdr:colOff>
      <xdr:row>9</xdr:row>
      <xdr:rowOff>47625</xdr:rowOff>
    </xdr:from>
    <xdr:to>
      <xdr:col>4</xdr:col>
      <xdr:colOff>47625</xdr:colOff>
      <xdr:row>12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3459FD3-1AA5-48FD-9B3B-9F1B4B20E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125" y="1771650"/>
          <a:ext cx="1866900" cy="523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133351</xdr:colOff>
      <xdr:row>14</xdr:row>
      <xdr:rowOff>161925</xdr:rowOff>
    </xdr:from>
    <xdr:to>
      <xdr:col>8</xdr:col>
      <xdr:colOff>495301</xdr:colOff>
      <xdr:row>19</xdr:row>
      <xdr:rowOff>0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6115CF7E-E412-42C4-BE32-CC0D5994F583}"/>
            </a:ext>
          </a:extLst>
        </xdr:cNvPr>
        <xdr:cNvSpPr txBox="1"/>
      </xdr:nvSpPr>
      <xdr:spPr>
        <a:xfrm>
          <a:off x="133351" y="2838450"/>
          <a:ext cx="5238750" cy="7905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4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Step 2:</a:t>
          </a:r>
          <a:endParaRPr lang="en-US" sz="1400">
            <a:effectLst/>
          </a:endParaRPr>
        </a:p>
        <a:p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Finding the stock value</a:t>
          </a:r>
          <a:endParaRPr lang="en-US">
            <a:effectLst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Since bond value + stock value = $1,100, stock value = $1,100 – $926.93 = $173.07</a:t>
          </a:r>
          <a:endParaRPr lang="en-US" sz="1100"/>
        </a:p>
      </xdr:txBody>
    </xdr:sp>
    <xdr:clientData/>
  </xdr:twoCellAnchor>
  <xdr:twoCellAnchor>
    <xdr:from>
      <xdr:col>9</xdr:col>
      <xdr:colOff>371474</xdr:colOff>
      <xdr:row>12</xdr:row>
      <xdr:rowOff>66675</xdr:rowOff>
    </xdr:from>
    <xdr:to>
      <xdr:col>18</xdr:col>
      <xdr:colOff>571499</xdr:colOff>
      <xdr:row>18</xdr:row>
      <xdr:rowOff>38100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F5BD20C2-F323-444C-A773-A58A260FE96A}"/>
            </a:ext>
          </a:extLst>
        </xdr:cNvPr>
        <xdr:cNvSpPr txBox="1"/>
      </xdr:nvSpPr>
      <xdr:spPr>
        <a:xfrm>
          <a:off x="5857874" y="2362200"/>
          <a:ext cx="5686425" cy="1114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/>
            <a:t>Step 3:</a:t>
          </a:r>
        </a:p>
        <a:p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Finding the expected dividend</a:t>
          </a:r>
          <a:endParaRPr lang="en-US">
            <a:effectLst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Since P</a:t>
          </a:r>
          <a:r>
            <a:rPr lang="en-US" sz="11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= D</a:t>
          </a:r>
          <a:r>
            <a:rPr lang="en-US" sz="11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/ (R-g) where R = expected return for tyhe stock and g = growth rate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Then $173.07 = $13.40/ (R - 0.0482)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 R = $13.40/$173.40</a:t>
          </a: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+ 0.0482 = 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100"/>
        </a:p>
        <a:p>
          <a:endParaRPr lang="en-US" sz="1100"/>
        </a:p>
      </xdr:txBody>
    </xdr:sp>
    <xdr:clientData/>
  </xdr:twoCellAnchor>
  <xdr:twoCellAnchor editAs="oneCell">
    <xdr:from>
      <xdr:col>14</xdr:col>
      <xdr:colOff>9525</xdr:colOff>
      <xdr:row>17</xdr:row>
      <xdr:rowOff>152400</xdr:rowOff>
    </xdr:from>
    <xdr:to>
      <xdr:col>17</xdr:col>
      <xdr:colOff>104775</xdr:colOff>
      <xdr:row>23</xdr:row>
      <xdr:rowOff>152400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5E4BA58-C144-42A1-B184-09C7F07C5A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3400425"/>
          <a:ext cx="1924050" cy="1190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304800</xdr:colOff>
      <xdr:row>0</xdr:row>
      <xdr:rowOff>9525</xdr:rowOff>
    </xdr:from>
    <xdr:to>
      <xdr:col>20</xdr:col>
      <xdr:colOff>295275</xdr:colOff>
      <xdr:row>11</xdr:row>
      <xdr:rowOff>28575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D09D53B9-7572-495F-974B-54466BB786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1600" y="9525"/>
          <a:ext cx="7343775" cy="2124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247650</xdr:colOff>
      <xdr:row>2</xdr:row>
      <xdr:rowOff>47625</xdr:rowOff>
    </xdr:from>
    <xdr:to>
      <xdr:col>6</xdr:col>
      <xdr:colOff>209550</xdr:colOff>
      <xdr:row>18</xdr:row>
      <xdr:rowOff>152400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5384EB2-ED51-42B0-9158-2C3FE894AAE8}"/>
            </a:ext>
          </a:extLst>
        </xdr:cNvPr>
        <xdr:cNvSpPr txBox="1"/>
      </xdr:nvSpPr>
      <xdr:spPr>
        <a:xfrm>
          <a:off x="247650" y="476250"/>
          <a:ext cx="3619500" cy="31527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Percentage return = total dollar return ÷ initial value</a:t>
          </a:r>
          <a:endParaRPr lang="en-US">
            <a:effectLst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Total dollar return = cash flows from investment + capital gain</a:t>
          </a:r>
          <a:endParaRPr lang="en-US">
            <a:effectLst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cash flows from investment + ending value – initial value</a:t>
          </a:r>
          <a:endParaRPr lang="en-US">
            <a:effectLst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en-US" b="1">
              <a:effectLst/>
            </a:rPr>
            <a:t>Cash flows from investment = coupon that was just paid </a:t>
          </a:r>
          <a:endParaRPr lang="en-US">
            <a:effectLst/>
          </a:endParaRPr>
        </a:p>
        <a:p>
          <a:r>
            <a:rPr lang="en-US" b="1">
              <a:effectLst/>
            </a:rPr>
            <a:t>= coupon rate × face = .065 × $1,000 = $65.00</a:t>
          </a:r>
          <a:endParaRPr lang="en-US">
            <a:effectLst/>
          </a:endParaRPr>
        </a:p>
        <a:p>
          <a:endParaRPr lang="en-US">
            <a:effectLst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-0.0420 = ($65+ ending value - $894)/$894</a:t>
          </a:r>
          <a:endParaRPr lang="en-US">
            <a:effectLst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ending value = 894(-0.0420) </a:t>
          </a: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- 65 + 894</a:t>
          </a:r>
        </a:p>
        <a:p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ending value = 791.452</a:t>
          </a:r>
          <a:endParaRPr lang="en-US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Current yield = annual coupon / ending</a:t>
          </a: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value</a:t>
          </a:r>
        </a:p>
        <a:p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 = 65/791.452</a:t>
          </a:r>
        </a:p>
        <a:p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       =0.0821 or 8.21%</a:t>
          </a:r>
          <a:endParaRPr lang="en-US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100"/>
        </a:p>
      </xdr:txBody>
    </xdr:sp>
    <xdr:clientData/>
  </xdr:twoCellAnchor>
  <xdr:twoCellAnchor editAs="oneCell">
    <xdr:from>
      <xdr:col>7</xdr:col>
      <xdr:colOff>276225</xdr:colOff>
      <xdr:row>0</xdr:row>
      <xdr:rowOff>142875</xdr:rowOff>
    </xdr:from>
    <xdr:to>
      <xdr:col>20</xdr:col>
      <xdr:colOff>590550</xdr:colOff>
      <xdr:row>10</xdr:row>
      <xdr:rowOff>180975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C067E1B-D402-4687-B48A-7D4D341E8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3425" y="142875"/>
          <a:ext cx="8239125" cy="1990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495300</xdr:colOff>
      <xdr:row>12</xdr:row>
      <xdr:rowOff>47625</xdr:rowOff>
    </xdr:from>
    <xdr:to>
      <xdr:col>11</xdr:col>
      <xdr:colOff>228600</xdr:colOff>
      <xdr:row>18</xdr:row>
      <xdr:rowOff>133350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0C01168-CC8D-43F8-A8B8-5DA0ECCEA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0" y="2381250"/>
          <a:ext cx="2171700" cy="1228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114299</xdr:colOff>
      <xdr:row>2</xdr:row>
      <xdr:rowOff>95250</xdr:rowOff>
    </xdr:from>
    <xdr:to>
      <xdr:col>8</xdr:col>
      <xdr:colOff>476250</xdr:colOff>
      <xdr:row>10</xdr:row>
      <xdr:rowOff>133350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07DC9BE-F911-46D3-B6B4-F84543DB9A8A}"/>
            </a:ext>
          </a:extLst>
        </xdr:cNvPr>
        <xdr:cNvSpPr txBox="1"/>
      </xdr:nvSpPr>
      <xdr:spPr>
        <a:xfrm>
          <a:off x="114299" y="523875"/>
          <a:ext cx="5238751" cy="1562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>
              <a:effectLst/>
            </a:rPr>
            <a:t>Step 1:</a:t>
          </a:r>
        </a:p>
        <a:p>
          <a:r>
            <a:rPr lang="en-US" b="1">
              <a:effectLst/>
            </a:rPr>
            <a:t>We calculate</a:t>
          </a:r>
          <a:r>
            <a:rPr lang="en-US" b="1" baseline="0">
              <a:effectLst/>
            </a:rPr>
            <a:t> the expected price of the stock in 5 years</a:t>
          </a: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</a:t>
          </a:r>
          <a:r>
            <a:rPr lang="en-US" sz="11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 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= D</a:t>
          </a:r>
          <a:r>
            <a:rPr lang="en-US" sz="11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/(R - g) where R = expected return for the stock and g = growth rate</a:t>
          </a:r>
        </a:p>
        <a:p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= (2.54)(1.045)/(0.095 - 0.045)</a:t>
          </a:r>
        </a:p>
        <a:p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= 53.086</a:t>
          </a:r>
          <a:endParaRPr lang="en-US" b="1" baseline="0">
            <a:effectLst/>
          </a:endParaRPr>
        </a:p>
        <a:p>
          <a:endParaRPr lang="en-US" b="1">
            <a:effectLst/>
          </a:endParaRPr>
        </a:p>
        <a:p>
          <a:endParaRPr lang="en-US" sz="1100"/>
        </a:p>
      </xdr:txBody>
    </xdr:sp>
    <xdr:clientData/>
  </xdr:twoCellAnchor>
  <xdr:twoCellAnchor>
    <xdr:from>
      <xdr:col>0</xdr:col>
      <xdr:colOff>85725</xdr:colOff>
      <xdr:row>11</xdr:row>
      <xdr:rowOff>171450</xdr:rowOff>
    </xdr:from>
    <xdr:to>
      <xdr:col>10</xdr:col>
      <xdr:colOff>0</xdr:colOff>
      <xdr:row>19</xdr:row>
      <xdr:rowOff>19050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26118A2C-C5A3-436C-A817-F80B457396D9}"/>
            </a:ext>
          </a:extLst>
        </xdr:cNvPr>
        <xdr:cNvSpPr txBox="1"/>
      </xdr:nvSpPr>
      <xdr:spPr>
        <a:xfrm>
          <a:off x="85725" y="2314575"/>
          <a:ext cx="6010275" cy="1409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Step</a:t>
          </a:r>
          <a:r>
            <a:rPr lang="en-US" sz="12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2:</a:t>
          </a:r>
        </a:p>
        <a:p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We calculate the current price of the stock</a:t>
          </a:r>
          <a:endParaRPr lang="en-US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</a:t>
          </a:r>
          <a:r>
            <a:rPr lang="en-US" sz="11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= [D</a:t>
          </a:r>
          <a:r>
            <a:rPr lang="en-US" sz="11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/ (1 + R)] +  [D</a:t>
          </a:r>
          <a:r>
            <a:rPr lang="en-US" sz="11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/ (1 + R)</a:t>
          </a:r>
          <a:r>
            <a:rPr lang="en-US" sz="1100" b="1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]  +  [D</a:t>
          </a:r>
          <a:r>
            <a:rPr lang="en-US" sz="11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/ (1 + R)</a:t>
          </a:r>
          <a:r>
            <a:rPr lang="en-US" sz="1100" b="1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]  +  [D</a:t>
          </a:r>
          <a:r>
            <a:rPr lang="en-US" sz="11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/ (1 + R)</a:t>
          </a:r>
          <a:r>
            <a:rPr lang="en-US" sz="1100" b="1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] +  [(D</a:t>
          </a:r>
          <a:r>
            <a:rPr lang="en-US" sz="11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+ P</a:t>
          </a:r>
          <a:r>
            <a:rPr lang="en-US" sz="11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 / (1 + R)</a:t>
          </a:r>
          <a:r>
            <a:rPr lang="en-US" sz="1100" b="1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]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[0 / (1.095)] +  [4.38 / (1.095)</a:t>
          </a:r>
          <a:r>
            <a:rPr lang="en-US" sz="1100" b="1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]  +  [6.33 / (1.095)</a:t>
          </a:r>
          <a:r>
            <a:rPr lang="en-US" sz="1100" b="1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]  +  [0 / (1.095)</a:t>
          </a:r>
          <a:r>
            <a:rPr lang="en-US" sz="1100" b="1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] +  [(2.54+ 53.086) / (1.095)</a:t>
          </a:r>
          <a:r>
            <a:rPr lang="en-US" sz="1100" b="1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]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$43.81</a:t>
          </a:r>
          <a:endParaRPr lang="en-US">
            <a:effectLst/>
          </a:endParaRPr>
        </a:p>
        <a:p>
          <a:endParaRPr lang="en-US">
            <a:effectLst/>
          </a:endParaRPr>
        </a:p>
        <a:p>
          <a:endParaRPr lang="en-US" sz="1100"/>
        </a:p>
      </xdr:txBody>
    </xdr:sp>
    <xdr:clientData/>
  </xdr:twoCellAnchor>
  <xdr:twoCellAnchor editAs="oneCell">
    <xdr:from>
      <xdr:col>10</xdr:col>
      <xdr:colOff>76200</xdr:colOff>
      <xdr:row>13</xdr:row>
      <xdr:rowOff>209550</xdr:rowOff>
    </xdr:from>
    <xdr:to>
      <xdr:col>23</xdr:col>
      <xdr:colOff>257175</xdr:colOff>
      <xdr:row>18</xdr:row>
      <xdr:rowOff>152400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BC31BF74-A1D8-465D-BA4A-3DA1DFA1A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2200" y="2771775"/>
          <a:ext cx="8105775" cy="933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200025</xdr:colOff>
      <xdr:row>0</xdr:row>
      <xdr:rowOff>57150</xdr:rowOff>
    </xdr:from>
    <xdr:to>
      <xdr:col>22</xdr:col>
      <xdr:colOff>247650</xdr:colOff>
      <xdr:row>11</xdr:row>
      <xdr:rowOff>28575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57123C99-79FD-4094-9CFB-9084CCFBB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96025" y="57150"/>
          <a:ext cx="7362825" cy="2114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2</xdr:row>
      <xdr:rowOff>19050</xdr:rowOff>
    </xdr:from>
    <xdr:to>
      <xdr:col>8</xdr:col>
      <xdr:colOff>57150</xdr:colOff>
      <xdr:row>10</xdr:row>
      <xdr:rowOff>104775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D09F6567-D95D-438A-961D-FEB8E59E79BE}"/>
            </a:ext>
          </a:extLst>
        </xdr:cNvPr>
        <xdr:cNvSpPr txBox="1"/>
      </xdr:nvSpPr>
      <xdr:spPr>
        <a:xfrm>
          <a:off x="104775" y="400050"/>
          <a:ext cx="4829175" cy="16097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/>
            <a:t>Step 1:</a:t>
          </a:r>
        </a:p>
        <a:p>
          <a:r>
            <a:rPr lang="en-US" sz="1100"/>
            <a:t>We calculate</a:t>
          </a:r>
          <a:r>
            <a:rPr lang="en-US" sz="1100" baseline="0"/>
            <a:t> the expected return E(R) on stock </a:t>
          </a:r>
          <a:endParaRPr lang="en-US" sz="1100"/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</a:t>
          </a:r>
          <a:r>
            <a:rPr lang="en-US" sz="11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= [(D</a:t>
          </a:r>
          <a:r>
            <a:rPr lang="en-US" sz="11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+ P</a:t>
          </a:r>
          <a:r>
            <a:rPr lang="en-US" sz="11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 / (1 + E(R))]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40.00 = [(3.67 + 39.17) / (1 + E(R))]</a:t>
          </a: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 + E(R) = (3.67 + 39.17)/40.00</a:t>
          </a: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E(R) = (3.67 + 39.17)/40.00-1 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 E(R) = (3.67 + 39.17)/40.00-1 = 0.071</a:t>
          </a:r>
          <a:endParaRPr lang="en-US">
            <a:effectLst/>
          </a:endParaRPr>
        </a:p>
        <a:p>
          <a:endParaRPr lang="en-US" sz="1100"/>
        </a:p>
      </xdr:txBody>
    </xdr:sp>
    <xdr:clientData/>
  </xdr:twoCellAnchor>
  <xdr:twoCellAnchor>
    <xdr:from>
      <xdr:col>0</xdr:col>
      <xdr:colOff>171451</xdr:colOff>
      <xdr:row>12</xdr:row>
      <xdr:rowOff>85725</xdr:rowOff>
    </xdr:from>
    <xdr:to>
      <xdr:col>8</xdr:col>
      <xdr:colOff>28576</xdr:colOff>
      <xdr:row>18</xdr:row>
      <xdr:rowOff>95250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CD24C6FB-B710-45E5-BF82-61D9B0754A0C}"/>
            </a:ext>
          </a:extLst>
        </xdr:cNvPr>
        <xdr:cNvSpPr txBox="1"/>
      </xdr:nvSpPr>
      <xdr:spPr>
        <a:xfrm>
          <a:off x="171451" y="2419350"/>
          <a:ext cx="4800600" cy="11525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Step 2:</a:t>
          </a:r>
        </a:p>
        <a:p>
          <a:r>
            <a:rPr lang="en-US" sz="1100"/>
            <a:t>We calculate the beta</a:t>
          </a: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E(R</a:t>
          </a:r>
          <a:r>
            <a:rPr lang="en-US" sz="11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CS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 = R</a:t>
          </a:r>
          <a:r>
            <a:rPr lang="en-US" sz="11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+ (β</a:t>
          </a:r>
          <a:r>
            <a:rPr lang="en-US" sz="11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CS 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× [E(R</a:t>
          </a:r>
          <a:r>
            <a:rPr lang="en-US" sz="11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 – R</a:t>
          </a:r>
          <a:r>
            <a:rPr lang="en-US" sz="11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]) </a:t>
          </a: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0.071 = 0.023 + (β</a:t>
          </a:r>
          <a:r>
            <a:rPr lang="en-US" sz="11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CS  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× [0.098– 0.023]) </a:t>
          </a: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Hence,</a:t>
          </a: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β</a:t>
          </a:r>
          <a:r>
            <a:rPr lang="en-US" sz="11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CS  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(0.071 - 0.023)/(0.098 - 0.023) = 0.64</a:t>
          </a:r>
        </a:p>
        <a:p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100"/>
        </a:p>
      </xdr:txBody>
    </xdr:sp>
    <xdr:clientData/>
  </xdr:twoCellAnchor>
  <xdr:twoCellAnchor editAs="oneCell">
    <xdr:from>
      <xdr:col>9</xdr:col>
      <xdr:colOff>161925</xdr:colOff>
      <xdr:row>14</xdr:row>
      <xdr:rowOff>171450</xdr:rowOff>
    </xdr:from>
    <xdr:to>
      <xdr:col>13</xdr:col>
      <xdr:colOff>76200</xdr:colOff>
      <xdr:row>19</xdr:row>
      <xdr:rowOff>76200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B5B2473-51F7-48F2-B679-DDF3E31C32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0" y="2886075"/>
          <a:ext cx="2352675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438150</xdr:colOff>
      <xdr:row>0</xdr:row>
      <xdr:rowOff>9525</xdr:rowOff>
    </xdr:from>
    <xdr:to>
      <xdr:col>22</xdr:col>
      <xdr:colOff>104775</xdr:colOff>
      <xdr:row>12</xdr:row>
      <xdr:rowOff>57150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8DDEA5BB-01F1-43FC-ADCB-0F1D40369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9525"/>
          <a:ext cx="8201025" cy="2381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</xdr:row>
      <xdr:rowOff>0</xdr:rowOff>
    </xdr:from>
    <xdr:to>
      <xdr:col>7</xdr:col>
      <xdr:colOff>571500</xdr:colOff>
      <xdr:row>10</xdr:row>
      <xdr:rowOff>28575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D97EA26-A8EE-42A3-BE9C-F7F68DA352AA}"/>
            </a:ext>
          </a:extLst>
        </xdr:cNvPr>
        <xdr:cNvSpPr txBox="1"/>
      </xdr:nvSpPr>
      <xdr:spPr>
        <a:xfrm>
          <a:off x="123825" y="428625"/>
          <a:ext cx="4714875" cy="15525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We calculate the current price of the stock</a:t>
          </a:r>
          <a:endParaRPr lang="en-US">
            <a:effectLst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</a:t>
          </a:r>
          <a:r>
            <a:rPr lang="en-US" sz="11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0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= [D</a:t>
          </a:r>
          <a:r>
            <a:rPr lang="en-US" sz="11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/ (1 + R)] +  [(P</a:t>
          </a:r>
          <a:r>
            <a:rPr lang="en-US" sz="11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  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+ D</a:t>
          </a:r>
          <a:r>
            <a:rPr lang="en-US" sz="11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)/ (1 + R)</a:t>
          </a:r>
          <a:r>
            <a:rPr lang="en-US" sz="1100" b="1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]  </a:t>
          </a:r>
          <a:endParaRPr lang="en-US">
            <a:effectLst/>
          </a:endParaRPr>
        </a:p>
        <a:p>
          <a:pPr eaLnBrk="1" fontAlgn="auto" latinLnBrk="0" hangingPunct="1"/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= [3/1.163] + [(9</a:t>
          </a: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+ 39.75)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/1.163</a:t>
          </a:r>
          <a:r>
            <a:rPr lang="en-US" sz="1100" b="1" baseline="30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] </a:t>
          </a:r>
        </a:p>
        <a:p>
          <a:pPr eaLnBrk="1" fontAlgn="auto" latinLnBrk="0" hangingPunct="1"/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= 38.62</a:t>
          </a:r>
          <a:endParaRPr lang="en-US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expected dividend in 3 years is irrelevant 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100"/>
        </a:p>
      </xdr:txBody>
    </xdr:sp>
    <xdr:clientData/>
  </xdr:twoCellAnchor>
  <xdr:twoCellAnchor editAs="oneCell">
    <xdr:from>
      <xdr:col>3</xdr:col>
      <xdr:colOff>400050</xdr:colOff>
      <xdr:row>11</xdr:row>
      <xdr:rowOff>57150</xdr:rowOff>
    </xdr:from>
    <xdr:to>
      <xdr:col>7</xdr:col>
      <xdr:colOff>438150</xdr:colOff>
      <xdr:row>18</xdr:row>
      <xdr:rowOff>57150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7C2ACB9-56D9-435E-A26C-7091FDCF2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8850" y="2200275"/>
          <a:ext cx="247650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352425</xdr:colOff>
      <xdr:row>0</xdr:row>
      <xdr:rowOff>0</xdr:rowOff>
    </xdr:from>
    <xdr:to>
      <xdr:col>21</xdr:col>
      <xdr:colOff>0</xdr:colOff>
      <xdr:row>10</xdr:row>
      <xdr:rowOff>66675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1756E33-004B-44FD-90E3-D8138E89D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29225" y="0"/>
          <a:ext cx="7572375" cy="2019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19050</xdr:colOff>
      <xdr:row>16</xdr:row>
      <xdr:rowOff>152400</xdr:rowOff>
    </xdr:from>
    <xdr:to>
      <xdr:col>21</xdr:col>
      <xdr:colOff>123825</xdr:colOff>
      <xdr:row>22</xdr:row>
      <xdr:rowOff>142875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0DA4507-AA61-4B40-BA68-F5BC14C97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0" y="3248025"/>
          <a:ext cx="8639175" cy="1133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390525</xdr:colOff>
      <xdr:row>0</xdr:row>
      <xdr:rowOff>0</xdr:rowOff>
    </xdr:from>
    <xdr:to>
      <xdr:col>20</xdr:col>
      <xdr:colOff>171450</xdr:colOff>
      <xdr:row>15</xdr:row>
      <xdr:rowOff>123825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B2E1E13-9823-40E9-A757-4E0409676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7725" y="0"/>
          <a:ext cx="7705725" cy="3028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2</xdr:row>
      <xdr:rowOff>0</xdr:rowOff>
    </xdr:from>
    <xdr:to>
      <xdr:col>5</xdr:col>
      <xdr:colOff>285750</xdr:colOff>
      <xdr:row>10</xdr:row>
      <xdr:rowOff>38100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23AB4C55-B195-4223-A0DE-421181C39E35}"/>
            </a:ext>
          </a:extLst>
        </xdr:cNvPr>
        <xdr:cNvSpPr txBox="1"/>
      </xdr:nvSpPr>
      <xdr:spPr>
        <a:xfrm>
          <a:off x="95250" y="428625"/>
          <a:ext cx="3238500" cy="1562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after-tax  terminal value</a:t>
          </a: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in 1 year and the expected operating cash flow in 1 year is $21,000 so</a:t>
          </a:r>
          <a:endParaRPr lang="en-US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NPV = -67,000 + (45,000 / 1.145) = -27,698.70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100"/>
        </a:p>
      </xdr:txBody>
    </xdr:sp>
    <xdr:clientData/>
  </xdr:twoCellAnchor>
  <xdr:twoCellAnchor editAs="oneCell">
    <xdr:from>
      <xdr:col>0</xdr:col>
      <xdr:colOff>466725</xdr:colOff>
      <xdr:row>14</xdr:row>
      <xdr:rowOff>95250</xdr:rowOff>
    </xdr:from>
    <xdr:to>
      <xdr:col>17</xdr:col>
      <xdr:colOff>600075</xdr:colOff>
      <xdr:row>20</xdr:row>
      <xdr:rowOff>180975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00AFEFB-2A56-481C-8B23-4843841B3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725" y="2809875"/>
          <a:ext cx="10496550" cy="1228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47625</xdr:colOff>
      <xdr:row>0</xdr:row>
      <xdr:rowOff>95250</xdr:rowOff>
    </xdr:from>
    <xdr:to>
      <xdr:col>18</xdr:col>
      <xdr:colOff>485775</xdr:colOff>
      <xdr:row>12</xdr:row>
      <xdr:rowOff>38100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7EE8D18-B1DD-45C6-A75E-90D553AA8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5225" y="95250"/>
          <a:ext cx="7753350" cy="2276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</xdr:row>
      <xdr:rowOff>47625</xdr:rowOff>
    </xdr:from>
    <xdr:to>
      <xdr:col>6</xdr:col>
      <xdr:colOff>390525</xdr:colOff>
      <xdr:row>14</xdr:row>
      <xdr:rowOff>180975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6869AAD-39BF-4E13-8D12-B97A96A3FE60}"/>
            </a:ext>
          </a:extLst>
        </xdr:cNvPr>
        <xdr:cNvSpPr txBox="1"/>
      </xdr:nvSpPr>
      <xdr:spPr>
        <a:xfrm>
          <a:off x="142875" y="428625"/>
          <a:ext cx="3905250" cy="2419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Find portfolio’s expected return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E(R</a:t>
          </a:r>
          <a:r>
            <a:rPr lang="en-US" sz="11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 = [x</a:t>
          </a:r>
          <a:r>
            <a:rPr lang="en-US" sz="11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× E(R</a:t>
          </a:r>
          <a:r>
            <a:rPr lang="en-US" sz="11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)] + [x</a:t>
          </a:r>
          <a:r>
            <a:rPr lang="en-US" sz="11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× E(R</a:t>
          </a:r>
          <a:r>
            <a:rPr lang="en-US" sz="11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)]</a:t>
          </a: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= [x</a:t>
          </a:r>
          <a:r>
            <a:rPr lang="en-US" sz="11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× 0.184] + [(1 - x</a:t>
          </a:r>
          <a:r>
            <a:rPr lang="en-US" sz="11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 × 0.184] because x</a:t>
          </a:r>
          <a:r>
            <a:rPr lang="en-US" sz="11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 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+ x</a:t>
          </a:r>
          <a:r>
            <a:rPr lang="en-US" sz="11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 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1</a:t>
          </a: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= 0.184</a:t>
          </a: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expected return is 18.4%</a:t>
          </a:r>
        </a:p>
        <a:p>
          <a:endParaRPr lang="en-US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Since the return do not move perfectly together, then correlation</a:t>
          </a: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is between -1 and 1 and diversification reduces risk.</a:t>
          </a:r>
        </a:p>
        <a:p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Also, portfolio's standard deviation is less than the weighted average of the stock's standard deviation.</a:t>
          </a:r>
        </a:p>
        <a:p>
          <a:endParaRPr lang="en-US" sz="1100" b="1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The standrad deviation is LESS THAN 28.9%</a:t>
          </a:r>
          <a:endParaRPr lang="en-US">
            <a:effectLst/>
          </a:endParaRPr>
        </a:p>
        <a:p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100"/>
        </a:p>
      </xdr:txBody>
    </xdr:sp>
    <xdr:clientData/>
  </xdr:twoCellAnchor>
  <xdr:twoCellAnchor editAs="oneCell">
    <xdr:from>
      <xdr:col>0</xdr:col>
      <xdr:colOff>152401</xdr:colOff>
      <xdr:row>17</xdr:row>
      <xdr:rowOff>20163</xdr:rowOff>
    </xdr:from>
    <xdr:to>
      <xdr:col>10</xdr:col>
      <xdr:colOff>381001</xdr:colOff>
      <xdr:row>23</xdr:row>
      <xdr:rowOff>161925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83B6E4D-3D0B-4043-AC6C-33B1B5037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1" y="3258663"/>
          <a:ext cx="6324600" cy="12847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428625</xdr:colOff>
      <xdr:row>0</xdr:row>
      <xdr:rowOff>0</xdr:rowOff>
    </xdr:from>
    <xdr:to>
      <xdr:col>20</xdr:col>
      <xdr:colOff>304800</xdr:colOff>
      <xdr:row>16</xdr:row>
      <xdr:rowOff>9525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E6574D5-084D-42E4-9D02-72440FC16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5825" y="0"/>
          <a:ext cx="7800975" cy="3105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3</xdr:row>
      <xdr:rowOff>114300</xdr:rowOff>
    </xdr:from>
    <xdr:to>
      <xdr:col>3</xdr:col>
      <xdr:colOff>466725</xdr:colOff>
      <xdr:row>6</xdr:row>
      <xdr:rowOff>104775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DF7CF3C-9EEA-4B8D-B11C-A82F0FEC4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33425"/>
          <a:ext cx="2257425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381000</xdr:colOff>
      <xdr:row>0</xdr:row>
      <xdr:rowOff>19050</xdr:rowOff>
    </xdr:from>
    <xdr:to>
      <xdr:col>20</xdr:col>
      <xdr:colOff>228600</xdr:colOff>
      <xdr:row>11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FED7443-53D0-4D27-B9A1-839897DD8D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8200" y="19050"/>
          <a:ext cx="7772400" cy="2219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76200</xdr:colOff>
      <xdr:row>13</xdr:row>
      <xdr:rowOff>9525</xdr:rowOff>
    </xdr:from>
    <xdr:to>
      <xdr:col>4</xdr:col>
      <xdr:colOff>600075</xdr:colOff>
      <xdr:row>19</xdr:row>
      <xdr:rowOff>123825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BFFC457-5BB9-426E-9DB9-E04533D07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647950"/>
          <a:ext cx="2962275" cy="1257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1</xdr:row>
      <xdr:rowOff>152400</xdr:rowOff>
    </xdr:from>
    <xdr:to>
      <xdr:col>6</xdr:col>
      <xdr:colOff>485775</xdr:colOff>
      <xdr:row>13</xdr:row>
      <xdr:rowOff>104775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71D2A84-F642-48FC-AD88-70DEE17F2A35}"/>
            </a:ext>
          </a:extLst>
        </xdr:cNvPr>
        <xdr:cNvSpPr txBox="1"/>
      </xdr:nvSpPr>
      <xdr:spPr>
        <a:xfrm>
          <a:off x="104775" y="390525"/>
          <a:ext cx="4038600" cy="22383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b="1">
              <a:effectLst/>
            </a:rPr>
            <a:t>Percentage return = total dollar return ÷ initial value</a:t>
          </a:r>
          <a:endParaRPr lang="en-US">
            <a:effectLst/>
          </a:endParaRPr>
        </a:p>
        <a:p>
          <a:r>
            <a:rPr lang="en-US" b="1">
              <a:effectLst/>
            </a:rPr>
            <a:t>Total dollar return = cash flows from investment + capital gain</a:t>
          </a:r>
          <a:endParaRPr lang="en-US">
            <a:effectLst/>
          </a:endParaRPr>
        </a:p>
        <a:p>
          <a:r>
            <a:rPr lang="en-US" b="1">
              <a:effectLst/>
            </a:rPr>
            <a:t>= cash flows from investment + ending value – initial value</a:t>
          </a:r>
          <a:endParaRPr lang="en-US">
            <a:effectLst/>
          </a:endParaRPr>
        </a:p>
        <a:p>
          <a:r>
            <a:rPr lang="en-US" b="1">
              <a:effectLst/>
            </a:rPr>
            <a:t> </a:t>
          </a:r>
        </a:p>
        <a:p>
          <a:r>
            <a:rPr lang="en-US" b="1">
              <a:effectLst/>
            </a:rPr>
            <a:t>0.056 = (semi-annual coupon + $971 - $976)/976</a:t>
          </a:r>
        </a:p>
        <a:p>
          <a:r>
            <a:rPr lang="en-US" b="1">
              <a:effectLst/>
            </a:rPr>
            <a:t>semi-annual coupon = 976(0.056) + 976 - 971</a:t>
          </a:r>
        </a:p>
        <a:p>
          <a:r>
            <a:rPr lang="en-US" b="1">
              <a:effectLst/>
            </a:rPr>
            <a:t>                                      = 59.656</a:t>
          </a:r>
        </a:p>
        <a:p>
          <a:endParaRPr lang="en-US">
            <a:effectLst/>
          </a:endParaRPr>
        </a:p>
        <a:p>
          <a:r>
            <a:rPr lang="en-US" b="1">
              <a:effectLst/>
            </a:rPr>
            <a:t>semi-annual coupon = coupon rate × face/2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b="1">
              <a:effectLst/>
            </a:rPr>
            <a:t>                      59.656 = coupon rate 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× 1000/2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coupon rate = 59.656/500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    coupon rate =   0.1193 or 11.93%    </a:t>
          </a:r>
          <a:endParaRPr lang="en-US">
            <a:effectLst/>
          </a:endParaRPr>
        </a:p>
        <a:p>
          <a:endParaRPr lang="en-US" b="1">
            <a:effectLst/>
          </a:endParaRPr>
        </a:p>
        <a:p>
          <a:endParaRPr lang="en-US" sz="1100"/>
        </a:p>
      </xdr:txBody>
    </xdr:sp>
    <xdr:clientData/>
  </xdr:twoCellAnchor>
  <xdr:twoCellAnchor editAs="oneCell">
    <xdr:from>
      <xdr:col>0</xdr:col>
      <xdr:colOff>333375</xdr:colOff>
      <xdr:row>15</xdr:row>
      <xdr:rowOff>104775</xdr:rowOff>
    </xdr:from>
    <xdr:to>
      <xdr:col>4</xdr:col>
      <xdr:colOff>19050</xdr:colOff>
      <xdr:row>21</xdr:row>
      <xdr:rowOff>133350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DD22D36-1513-447B-A87C-E0295CDD4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3009900"/>
          <a:ext cx="2124075" cy="1171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333375</xdr:colOff>
      <xdr:row>0</xdr:row>
      <xdr:rowOff>76200</xdr:rowOff>
    </xdr:from>
    <xdr:to>
      <xdr:col>21</xdr:col>
      <xdr:colOff>342900</xdr:colOff>
      <xdr:row>13</xdr:row>
      <xdr:rowOff>28575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ABC0167-EF3C-40A6-8CEF-93239A55C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76200"/>
          <a:ext cx="8543925" cy="2476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1</xdr:row>
      <xdr:rowOff>161925</xdr:rowOff>
    </xdr:from>
    <xdr:to>
      <xdr:col>6</xdr:col>
      <xdr:colOff>28575</xdr:colOff>
      <xdr:row>14</xdr:row>
      <xdr:rowOff>152400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78561C44-DAD1-4909-BD61-7B5BE98A0865}"/>
            </a:ext>
          </a:extLst>
        </xdr:cNvPr>
        <xdr:cNvSpPr txBox="1"/>
      </xdr:nvSpPr>
      <xdr:spPr>
        <a:xfrm>
          <a:off x="57150" y="400050"/>
          <a:ext cx="3629025" cy="246697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E(R</a:t>
          </a:r>
          <a:r>
            <a:rPr lang="en-US" sz="1100" b="1" baseline="-25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BHS</a:t>
          </a:r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) = R</a:t>
          </a:r>
          <a:r>
            <a:rPr lang="en-US" sz="1100" b="1" baseline="-25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</a:t>
          </a:r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+ (β</a:t>
          </a:r>
          <a:r>
            <a:rPr lang="en-US" sz="1100" b="1" baseline="-25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BHS</a:t>
          </a:r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× [E(R</a:t>
          </a:r>
          <a:r>
            <a:rPr lang="en-US" sz="1100" b="1" baseline="-25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</a:t>
          </a:r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) – R</a:t>
          </a:r>
          <a:r>
            <a:rPr lang="en-US" sz="1100" b="1" baseline="-25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</a:t>
          </a:r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]) 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= .0430+ (0.65 × [.1470– .0430]) 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= .0430+ (0.65× .104) 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= .0430 + .0676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= .1106 = 11.06%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en-US" sz="1100" b="1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(1+real rate) = (1+nominal rate) ÷ (1+inflation rate)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Real rate = [(1+nominal rate) ÷ (1+inflation rate)] – 1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= [(1 + .1106 ) ÷ (1 + .033)] – 1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= [1.1106 / 1. 033 ] – 1</a:t>
          </a:r>
          <a:endParaRPr lang="en-US" sz="11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= 0.0751 or 7.51%</a:t>
          </a:r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6</xdr:col>
      <xdr:colOff>561975</xdr:colOff>
      <xdr:row>0</xdr:row>
      <xdr:rowOff>200025</xdr:rowOff>
    </xdr:from>
    <xdr:to>
      <xdr:col>16</xdr:col>
      <xdr:colOff>457200</xdr:colOff>
      <xdr:row>9</xdr:row>
      <xdr:rowOff>76200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8BD3943-5243-460C-8915-B78EA3544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200025"/>
          <a:ext cx="5991225" cy="163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238126</xdr:colOff>
      <xdr:row>2</xdr:row>
      <xdr:rowOff>28576</xdr:rowOff>
    </xdr:from>
    <xdr:to>
      <xdr:col>9</xdr:col>
      <xdr:colOff>523876</xdr:colOff>
      <xdr:row>10</xdr:row>
      <xdr:rowOff>19050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909F62EB-7C64-4CA7-8FE1-A6B572C11132}"/>
            </a:ext>
          </a:extLst>
        </xdr:cNvPr>
        <xdr:cNvSpPr txBox="1"/>
      </xdr:nvSpPr>
      <xdr:spPr>
        <a:xfrm>
          <a:off x="238126" y="457201"/>
          <a:ext cx="5772150" cy="151447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Relevant net income in year 1    </a:t>
          </a:r>
        </a:p>
        <a:p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(Sales of sprinkle cookies - Associated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cost of sprinke cookies)(1 - Tax rate)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+ (Increase in Sales of frosted cookies  + Decrease in Operating Cost of frosted cookies)(1-Tax rate)</a:t>
          </a:r>
        </a:p>
        <a:p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=($140,000 - $68,000)(1-0.50) + (($20,000 - $30,000) + ($16,000 - $10000))(1-0.50)</a:t>
          </a: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= $34,000</a:t>
          </a:r>
        </a:p>
        <a:p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US" sz="1100"/>
        </a:p>
      </xdr:txBody>
    </xdr:sp>
    <xdr:clientData/>
  </xdr:twoCellAnchor>
  <xdr:twoCellAnchor editAs="oneCell">
    <xdr:from>
      <xdr:col>10</xdr:col>
      <xdr:colOff>590550</xdr:colOff>
      <xdr:row>0</xdr:row>
      <xdr:rowOff>0</xdr:rowOff>
    </xdr:from>
    <xdr:to>
      <xdr:col>25</xdr:col>
      <xdr:colOff>238125</xdr:colOff>
      <xdr:row>19</xdr:row>
      <xdr:rowOff>104775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B0E6415-427A-4C60-8AA7-7E2B2DED3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6550" y="0"/>
          <a:ext cx="8791575" cy="3771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247650</xdr:colOff>
      <xdr:row>13</xdr:row>
      <xdr:rowOff>114300</xdr:rowOff>
    </xdr:from>
    <xdr:to>
      <xdr:col>6</xdr:col>
      <xdr:colOff>314325</xdr:colOff>
      <xdr:row>18</xdr:row>
      <xdr:rowOff>9525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6E557BF-98A8-4127-B58C-037DBD1C6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6450" y="2638425"/>
          <a:ext cx="1895475" cy="84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76200</xdr:rowOff>
    </xdr:from>
    <xdr:to>
      <xdr:col>8</xdr:col>
      <xdr:colOff>19050</xdr:colOff>
      <xdr:row>28</xdr:row>
      <xdr:rowOff>57150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BBA639E7-D992-400F-A1F9-02FA50CB3C09}"/>
            </a:ext>
          </a:extLst>
        </xdr:cNvPr>
        <xdr:cNvSpPr txBox="1"/>
      </xdr:nvSpPr>
      <xdr:spPr>
        <a:xfrm>
          <a:off x="0" y="314325"/>
          <a:ext cx="4895850" cy="51244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Step 1: calculate the market value of each equity and debt item (E, P, and D)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 = 500,000 × $36.00 = $18,000,000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 = 400,000 × $25.00 = $10,000,000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 = 10,000 × $1,200 =  $12,000,000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Step 2: calculate the total value of the firm’s capital structure and assets (V)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 = E + P + D = $18,000,000 + $10,000,000 + $12,000,000 = $40,000,000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Step 3: determine the pre-tax cost of each debt and equity item 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pt-B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</a:t>
          </a:r>
          <a:r>
            <a:rPr lang="pt-BR" sz="11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</a:t>
          </a:r>
          <a:r>
            <a:rPr lang="pt-B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= .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1464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</a:t>
          </a:r>
          <a:r>
            <a:rPr lang="en-US" sz="11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= .1256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</a:t>
          </a:r>
          <a:r>
            <a:rPr lang="en-US" sz="11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= YTM = .0924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Step 4: calculate the weighted average of the costs, taking into account the tax deductibility of debt items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pt-B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WACC = [(E/V) × R</a:t>
          </a:r>
          <a:r>
            <a:rPr lang="pt-BR" sz="11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</a:t>
          </a:r>
          <a:r>
            <a:rPr lang="pt-B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] + [(P/V) × R</a:t>
          </a:r>
          <a:r>
            <a:rPr lang="pt-BR" sz="11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</a:t>
          </a:r>
          <a:r>
            <a:rPr lang="pt-B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] + [(D/V) × R</a:t>
          </a:r>
          <a:r>
            <a:rPr lang="pt-BR" sz="1100" b="1" baseline="-25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</a:t>
          </a:r>
          <a:r>
            <a:rPr lang="pt-BR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× (1 – Tc)] 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[(18m/40m) × .1464] + [(10m/40m) × .1256] + [(12m/40m) × .0924 × (1 – .20)] 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 [(18m/40m) × .1464] + [(10m/40m) × .1256] + [(12m/40m) × .0924 × .80)] </a:t>
          </a:r>
          <a:endParaRPr lang="en-US">
            <a:effectLst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.06588 + .0314 + .022176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.1195 = 11.95%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100"/>
        </a:p>
      </xdr:txBody>
    </xdr:sp>
    <xdr:clientData/>
  </xdr:twoCellAnchor>
  <xdr:twoCellAnchor editAs="oneCell">
    <xdr:from>
      <xdr:col>8</xdr:col>
      <xdr:colOff>257175</xdr:colOff>
      <xdr:row>0</xdr:row>
      <xdr:rowOff>66675</xdr:rowOff>
    </xdr:from>
    <xdr:to>
      <xdr:col>21</xdr:col>
      <xdr:colOff>314325</xdr:colOff>
      <xdr:row>13</xdr:row>
      <xdr:rowOff>95250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FA38914-2A1D-4F12-B6B5-3F5DE224B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66675"/>
          <a:ext cx="8391525" cy="255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438150</xdr:colOff>
      <xdr:row>14</xdr:row>
      <xdr:rowOff>95250</xdr:rowOff>
    </xdr:from>
    <xdr:to>
      <xdr:col>11</xdr:col>
      <xdr:colOff>323850</xdr:colOff>
      <xdr:row>20</xdr:row>
      <xdr:rowOff>76200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2B51D25-7CAA-4E55-A13C-54EA61077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4950" y="2809875"/>
          <a:ext cx="2124075" cy="1123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76199</xdr:colOff>
      <xdr:row>1</xdr:row>
      <xdr:rowOff>104775</xdr:rowOff>
    </xdr:from>
    <xdr:to>
      <xdr:col>7</xdr:col>
      <xdr:colOff>523875</xdr:colOff>
      <xdr:row>16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C89DEB70-D013-4513-8539-0C40644A8FC9}"/>
            </a:ext>
          </a:extLst>
        </xdr:cNvPr>
        <xdr:cNvSpPr txBox="1"/>
      </xdr:nvSpPr>
      <xdr:spPr>
        <a:xfrm>
          <a:off x="76199" y="342900"/>
          <a:ext cx="4714876" cy="27527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CF from asset sale = sale price of asset – taxes paid on sale of asset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Taxes paid = (sale price of asset – book value of asset) × corporate tax rate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Book value = initial price of asset – accumulated depreciation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Depreciation = (investment – amount asset is depreciated to) / useful life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Depreciation = [($663,000 – $104,000) / 13] = [$559,000 / 13] 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= $43,000 per year for years 1-13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Accumulated depreciation over the next 9 years = 9 × $43,000 = $387,000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Book value = $663,000 – $387,000 = $276,000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Sale price of asset = $203,000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Taxes paid = ($203,000 – $276,000) × 0.30 = (-$73,000) × 0.30 = -$21,900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After-tax CF from sale = $203,000 – (-$21,900) = $224,900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100"/>
        </a:p>
      </xdr:txBody>
    </xdr:sp>
    <xdr:clientData/>
  </xdr:twoCellAnchor>
  <xdr:twoCellAnchor editAs="oneCell">
    <xdr:from>
      <xdr:col>8</xdr:col>
      <xdr:colOff>361950</xdr:colOff>
      <xdr:row>0</xdr:row>
      <xdr:rowOff>9525</xdr:rowOff>
    </xdr:from>
    <xdr:to>
      <xdr:col>23</xdr:col>
      <xdr:colOff>514350</xdr:colOff>
      <xdr:row>13</xdr:row>
      <xdr:rowOff>114300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40020F1-561F-4774-AAE2-9878FC0C95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0" y="9525"/>
          <a:ext cx="9296400" cy="2628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114300</xdr:rowOff>
    </xdr:from>
    <xdr:to>
      <xdr:col>4</xdr:col>
      <xdr:colOff>495300</xdr:colOff>
      <xdr:row>21</xdr:row>
      <xdr:rowOff>171450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8527692-7D95-4AD3-AA89-3EF9913E05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209925"/>
          <a:ext cx="2324100" cy="1009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504825</xdr:colOff>
      <xdr:row>0</xdr:row>
      <xdr:rowOff>0</xdr:rowOff>
    </xdr:from>
    <xdr:to>
      <xdr:col>23</xdr:col>
      <xdr:colOff>285750</xdr:colOff>
      <xdr:row>17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A877E76-619F-41EA-8FFB-A3C225E34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0" y="0"/>
          <a:ext cx="11363325" cy="3533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447675</xdr:colOff>
      <xdr:row>17</xdr:row>
      <xdr:rowOff>38100</xdr:rowOff>
    </xdr:from>
    <xdr:to>
      <xdr:col>6</xdr:col>
      <xdr:colOff>152400</xdr:colOff>
      <xdr:row>23</xdr:row>
      <xdr:rowOff>57150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56D169D-C44F-4DB4-9E43-4FBBF37C2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0075" y="3552825"/>
          <a:ext cx="198120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533400</xdr:colOff>
      <xdr:row>0</xdr:row>
      <xdr:rowOff>0</xdr:rowOff>
    </xdr:from>
    <xdr:to>
      <xdr:col>28</xdr:col>
      <xdr:colOff>285750</xdr:colOff>
      <xdr:row>20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702AA0-23B7-41B3-AD70-39EEE9D0B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0"/>
          <a:ext cx="12553950" cy="387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47625</xdr:rowOff>
    </xdr:from>
    <xdr:to>
      <xdr:col>19</xdr:col>
      <xdr:colOff>561975</xdr:colOff>
      <xdr:row>27</xdr:row>
      <xdr:rowOff>76200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284C99F-C208-41F2-A9E6-C8EF1CCFC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05250"/>
          <a:ext cx="12144375" cy="1362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57962-9755-41A8-B025-0C2CBAFB65D8}">
  <dimension ref="A1:B16"/>
  <sheetViews>
    <sheetView workbookViewId="0">
      <selection activeCell="H13" sqref="H13"/>
    </sheetView>
  </sheetViews>
  <sheetFormatPr defaultRowHeight="15" x14ac:dyDescent="0.25"/>
  <cols>
    <col min="1" max="1" width="9.85546875" bestFit="1" customWidth="1"/>
    <col min="2" max="2" width="11.85546875" bestFit="1" customWidth="1"/>
  </cols>
  <sheetData>
    <row r="1" spans="1:2" ht="15.75" x14ac:dyDescent="0.25">
      <c r="A1" s="3" t="s">
        <v>0</v>
      </c>
    </row>
    <row r="2" spans="1:2" x14ac:dyDescent="0.25">
      <c r="A2" s="2" t="s">
        <v>1</v>
      </c>
    </row>
    <row r="3" spans="1:2" x14ac:dyDescent="0.25">
      <c r="A3" t="s">
        <v>2</v>
      </c>
    </row>
    <row r="11" spans="1:2" ht="18" x14ac:dyDescent="0.35">
      <c r="A11" t="s">
        <v>3</v>
      </c>
      <c r="B11" s="1">
        <f>FV(0.083,4,-45000,0,0)</f>
        <v>203675.75041499984</v>
      </c>
    </row>
    <row r="12" spans="1:2" x14ac:dyDescent="0.25">
      <c r="A12" s="2" t="s">
        <v>6</v>
      </c>
      <c r="B12" s="1"/>
    </row>
    <row r="13" spans="1:2" x14ac:dyDescent="0.25">
      <c r="A13" t="s">
        <v>7</v>
      </c>
    </row>
    <row r="14" spans="1:2" ht="18" x14ac:dyDescent="0.35">
      <c r="A14" t="s">
        <v>4</v>
      </c>
    </row>
    <row r="16" spans="1:2" x14ac:dyDescent="0.25">
      <c r="A16" s="1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10466F-84FE-44D5-B90A-4009C2C728B2}">
  <dimension ref="A1:G17"/>
  <sheetViews>
    <sheetView workbookViewId="0">
      <selection activeCell="F11" sqref="F11"/>
    </sheetView>
  </sheetViews>
  <sheetFormatPr defaultRowHeight="15" x14ac:dyDescent="0.25"/>
  <cols>
    <col min="1" max="1" width="9.85546875" bestFit="1" customWidth="1"/>
    <col min="7" max="7" width="9.85546875" bestFit="1" customWidth="1"/>
  </cols>
  <sheetData>
    <row r="1" spans="1:7" ht="15.75" x14ac:dyDescent="0.25">
      <c r="A1" s="3" t="s">
        <v>8</v>
      </c>
    </row>
    <row r="2" spans="1:7" x14ac:dyDescent="0.25">
      <c r="A2" t="s">
        <v>9</v>
      </c>
    </row>
    <row r="3" spans="1:7" x14ac:dyDescent="0.25">
      <c r="A3" t="s">
        <v>10</v>
      </c>
    </row>
    <row r="4" spans="1:7" x14ac:dyDescent="0.25">
      <c r="A4" s="1"/>
    </row>
    <row r="9" spans="1:7" x14ac:dyDescent="0.25">
      <c r="G9" s="5"/>
    </row>
    <row r="11" spans="1:7" x14ac:dyDescent="0.25">
      <c r="A11" s="4">
        <f>RATE(4*5,-1102.73,16500,0,1)</f>
        <v>3.2900241996247075E-2</v>
      </c>
    </row>
    <row r="13" spans="1:7" x14ac:dyDescent="0.25">
      <c r="A13" t="s">
        <v>6</v>
      </c>
    </row>
    <row r="14" spans="1:7" x14ac:dyDescent="0.25">
      <c r="A14" t="s">
        <v>13</v>
      </c>
    </row>
    <row r="15" spans="1:7" x14ac:dyDescent="0.25">
      <c r="A15" t="s">
        <v>11</v>
      </c>
    </row>
    <row r="17" spans="1:2" x14ac:dyDescent="0.25">
      <c r="A17" t="s">
        <v>12</v>
      </c>
      <c r="B17" s="6">
        <f>(1+$A$11)^4-1</f>
        <v>0.13823914347063049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6A585-FCF8-4AA4-B3A0-8F1690C054C2}">
  <dimension ref="A1:M20"/>
  <sheetViews>
    <sheetView workbookViewId="0">
      <selection activeCell="F13" sqref="F13"/>
    </sheetView>
  </sheetViews>
  <sheetFormatPr defaultRowHeight="15" x14ac:dyDescent="0.25"/>
  <cols>
    <col min="12" max="12" width="9.7109375" bestFit="1" customWidth="1"/>
  </cols>
  <sheetData>
    <row r="1" spans="1:3" ht="15.75" x14ac:dyDescent="0.25">
      <c r="A1" s="3" t="s">
        <v>14</v>
      </c>
    </row>
    <row r="14" spans="1:3" x14ac:dyDescent="0.25">
      <c r="B14" s="1">
        <f>PV(0.063,6,-48,-1000)</f>
        <v>926.93028667834938</v>
      </c>
      <c r="C14" t="s">
        <v>15</v>
      </c>
    </row>
    <row r="18" spans="11:13" x14ac:dyDescent="0.25">
      <c r="K18" s="1"/>
    </row>
    <row r="20" spans="11:13" ht="18.75" x14ac:dyDescent="0.3">
      <c r="K20" t="s">
        <v>16</v>
      </c>
      <c r="L20" s="7">
        <f>13.4/173.4+0.0482</f>
        <v>0.12547797001153402</v>
      </c>
      <c r="M20" t="s">
        <v>17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D6604-D7BC-4119-8F84-5C57F2BDD80D}">
  <dimension ref="A1"/>
  <sheetViews>
    <sheetView workbookViewId="0">
      <selection activeCell="H18" sqref="H18"/>
    </sheetView>
  </sheetViews>
  <sheetFormatPr defaultRowHeight="15" x14ac:dyDescent="0.25"/>
  <sheetData>
    <row r="1" spans="1:1" ht="18.75" x14ac:dyDescent="0.3">
      <c r="A1" s="8" t="s">
        <v>81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8D408-98AE-4378-87FC-44965281CC06}">
  <dimension ref="A1:M14"/>
  <sheetViews>
    <sheetView workbookViewId="0">
      <selection activeCell="K21" sqref="K21"/>
    </sheetView>
  </sheetViews>
  <sheetFormatPr defaultRowHeight="15" x14ac:dyDescent="0.25"/>
  <sheetData>
    <row r="1" spans="1:13" ht="18.75" x14ac:dyDescent="0.3">
      <c r="A1" s="8" t="s">
        <v>18</v>
      </c>
    </row>
    <row r="12" spans="1:13" x14ac:dyDescent="0.25">
      <c r="B12" s="9"/>
    </row>
    <row r="14" spans="1:13" ht="18" x14ac:dyDescent="0.35">
      <c r="L14" s="9" t="s">
        <v>19</v>
      </c>
      <c r="M14">
        <f>4.38/(1.095^2)+6.33/(1.095^3)+(2.54+53.086)/(1.095^5)</f>
        <v>43.809411024636312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4DA79-71C8-47A5-89DE-A65012FE82B3}">
  <dimension ref="A1:C21"/>
  <sheetViews>
    <sheetView workbookViewId="0">
      <selection activeCell="I15" sqref="I15"/>
    </sheetView>
  </sheetViews>
  <sheetFormatPr defaultRowHeight="15" x14ac:dyDescent="0.25"/>
  <cols>
    <col min="3" max="3" width="10.140625" customWidth="1"/>
  </cols>
  <sheetData>
    <row r="1" spans="1:3" ht="18.75" x14ac:dyDescent="0.3">
      <c r="A1" s="8" t="s">
        <v>20</v>
      </c>
    </row>
    <row r="12" spans="1:3" x14ac:dyDescent="0.25">
      <c r="B12" s="9" t="s">
        <v>21</v>
      </c>
      <c r="C12">
        <f>(3.67+39.17)/40-1</f>
        <v>7.1000000000000174E-2</v>
      </c>
    </row>
    <row r="21" spans="2:3" ht="18" x14ac:dyDescent="0.35">
      <c r="B21" s="10" t="s">
        <v>22</v>
      </c>
      <c r="C21" s="11">
        <f>(0.071-0.023)/(0.098-0.023)</f>
        <v>0.63999999999999979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5F096C-3A94-4478-BBF9-71AC3644C3E7}">
  <dimension ref="A1:C12"/>
  <sheetViews>
    <sheetView workbookViewId="0">
      <selection activeCell="J14" sqref="J14"/>
    </sheetView>
  </sheetViews>
  <sheetFormatPr defaultRowHeight="15" x14ac:dyDescent="0.25"/>
  <sheetData>
    <row r="1" spans="1:3" ht="18.75" x14ac:dyDescent="0.3">
      <c r="A1" s="8" t="s">
        <v>23</v>
      </c>
    </row>
    <row r="12" spans="1:3" ht="18" x14ac:dyDescent="0.35">
      <c r="B12" s="9" t="s">
        <v>24</v>
      </c>
      <c r="C12" s="11">
        <f>3/1.163+(9+39.75)/(1.163^2)</f>
        <v>38.622059207330636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3E658-6122-4282-9D92-54EBD914D01C}">
  <dimension ref="A1:D22"/>
  <sheetViews>
    <sheetView workbookViewId="0">
      <selection activeCell="F5" sqref="F5"/>
    </sheetView>
  </sheetViews>
  <sheetFormatPr defaultRowHeight="15" x14ac:dyDescent="0.25"/>
  <sheetData>
    <row r="1" spans="1:2" ht="18.75" x14ac:dyDescent="0.3">
      <c r="A1" s="8" t="s">
        <v>25</v>
      </c>
    </row>
    <row r="2" spans="1:2" x14ac:dyDescent="0.25">
      <c r="A2" t="s">
        <v>26</v>
      </c>
    </row>
    <row r="4" spans="1:2" x14ac:dyDescent="0.25">
      <c r="A4" t="s">
        <v>5</v>
      </c>
      <c r="B4" t="s">
        <v>27</v>
      </c>
    </row>
    <row r="5" spans="1:2" x14ac:dyDescent="0.25">
      <c r="A5">
        <v>0</v>
      </c>
      <c r="B5">
        <v>-98000</v>
      </c>
    </row>
    <row r="6" spans="1:2" x14ac:dyDescent="0.25">
      <c r="A6">
        <v>1</v>
      </c>
      <c r="B6">
        <v>56000</v>
      </c>
    </row>
    <row r="7" spans="1:2" x14ac:dyDescent="0.25">
      <c r="A7">
        <v>2</v>
      </c>
      <c r="B7">
        <v>25000</v>
      </c>
    </row>
    <row r="8" spans="1:2" x14ac:dyDescent="0.25">
      <c r="A8">
        <v>3</v>
      </c>
      <c r="B8">
        <v>27000</v>
      </c>
    </row>
    <row r="9" spans="1:2" x14ac:dyDescent="0.25">
      <c r="A9">
        <v>4</v>
      </c>
      <c r="B9">
        <v>3000</v>
      </c>
    </row>
    <row r="11" spans="1:2" x14ac:dyDescent="0.25">
      <c r="A11" t="s">
        <v>28</v>
      </c>
      <c r="B11" s="4">
        <f>IRR(B5:B9)</f>
        <v>7.3145305199973754E-2</v>
      </c>
    </row>
    <row r="13" spans="1:2" x14ac:dyDescent="0.25">
      <c r="A13" t="s">
        <v>29</v>
      </c>
    </row>
    <row r="14" spans="1:2" x14ac:dyDescent="0.25">
      <c r="A14" t="s">
        <v>36</v>
      </c>
    </row>
    <row r="15" spans="1:2" x14ac:dyDescent="0.25">
      <c r="A15" t="s">
        <v>30</v>
      </c>
    </row>
    <row r="17" spans="1:4" x14ac:dyDescent="0.25">
      <c r="A17" t="s">
        <v>31</v>
      </c>
    </row>
    <row r="18" spans="1:4" x14ac:dyDescent="0.25">
      <c r="A18" t="s">
        <v>32</v>
      </c>
    </row>
    <row r="19" spans="1:4" x14ac:dyDescent="0.25">
      <c r="A19" t="s">
        <v>33</v>
      </c>
      <c r="D19">
        <f>2 + 17000/27000</f>
        <v>2.6296296296296298</v>
      </c>
    </row>
    <row r="20" spans="1:4" x14ac:dyDescent="0.25">
      <c r="A20" t="s">
        <v>34</v>
      </c>
    </row>
    <row r="21" spans="1:4" x14ac:dyDescent="0.25">
      <c r="A21" t="s">
        <v>35</v>
      </c>
    </row>
    <row r="22" spans="1:4" x14ac:dyDescent="0.25">
      <c r="A22" t="s">
        <v>37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5A206-5C67-4DCB-97F8-B64D3D701F09}">
  <dimension ref="A1:B12"/>
  <sheetViews>
    <sheetView workbookViewId="0">
      <selection activeCell="E14" sqref="E14"/>
    </sheetView>
  </sheetViews>
  <sheetFormatPr defaultRowHeight="15" x14ac:dyDescent="0.25"/>
  <sheetData>
    <row r="1" spans="1:2" ht="18.75" x14ac:dyDescent="0.3">
      <c r="A1" s="8" t="s">
        <v>38</v>
      </c>
    </row>
    <row r="12" spans="1:2" x14ac:dyDescent="0.25">
      <c r="A12" s="9" t="s">
        <v>39</v>
      </c>
      <c r="B12" s="11">
        <f>-67000+(45000/1.145)</f>
        <v>-27698.68995633188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8CD82-22BF-42DC-99DA-7BBD5E10E760}">
  <dimension ref="A1"/>
  <sheetViews>
    <sheetView workbookViewId="0"/>
  </sheetViews>
  <sheetFormatPr defaultRowHeight="15" x14ac:dyDescent="0.25"/>
  <sheetData>
    <row r="1" spans="1:1" ht="18.75" x14ac:dyDescent="0.3">
      <c r="A1" s="8" t="s">
        <v>40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481FA-809E-4696-B4C7-9B483EF2AF0B}">
  <dimension ref="A1:C12"/>
  <sheetViews>
    <sheetView workbookViewId="0"/>
  </sheetViews>
  <sheetFormatPr defaultRowHeight="15" x14ac:dyDescent="0.25"/>
  <sheetData>
    <row r="1" spans="1:3" ht="18.75" x14ac:dyDescent="0.3">
      <c r="A1" s="8" t="s">
        <v>41</v>
      </c>
    </row>
    <row r="3" spans="1:3" x14ac:dyDescent="0.25">
      <c r="A3" t="s">
        <v>42</v>
      </c>
    </row>
    <row r="8" spans="1:3" ht="18" x14ac:dyDescent="0.35">
      <c r="A8" s="9" t="s">
        <v>43</v>
      </c>
      <c r="B8" s="1">
        <f>PV(0.1,8,-100)</f>
        <v>533.49261979026687</v>
      </c>
      <c r="C8" t="s">
        <v>44</v>
      </c>
    </row>
    <row r="10" spans="1:3" ht="18" x14ac:dyDescent="0.35">
      <c r="A10" t="s">
        <v>45</v>
      </c>
    </row>
    <row r="12" spans="1:3" ht="18" x14ac:dyDescent="0.35">
      <c r="A12" s="9" t="s">
        <v>46</v>
      </c>
      <c r="B12" s="12">
        <f>B8/(1.1^4)</f>
        <v>364.38263765471396</v>
      </c>
      <c r="C12" s="11" t="s">
        <v>44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5DA6F-B628-44A4-B388-3503DEFDC3E7}">
  <dimension ref="A1"/>
  <sheetViews>
    <sheetView workbookViewId="0"/>
  </sheetViews>
  <sheetFormatPr defaultRowHeight="15" x14ac:dyDescent="0.25"/>
  <sheetData>
    <row r="1" spans="1:1" ht="18.75" x14ac:dyDescent="0.3">
      <c r="A1" s="8" t="s">
        <v>47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08345-B0A5-4FF8-9651-D5DBF7A5DF79}">
  <dimension ref="A1:O12"/>
  <sheetViews>
    <sheetView tabSelected="1" workbookViewId="0">
      <selection activeCell="J17" sqref="J17"/>
    </sheetView>
  </sheetViews>
  <sheetFormatPr defaultRowHeight="15" x14ac:dyDescent="0.25"/>
  <sheetData>
    <row r="1" spans="1:15" ht="18.75" x14ac:dyDescent="0.3">
      <c r="A1" s="8" t="s">
        <v>82</v>
      </c>
    </row>
    <row r="12" spans="1:15" ht="18.75" x14ac:dyDescent="0.3">
      <c r="H12" s="26" t="s">
        <v>83</v>
      </c>
      <c r="I12" s="27"/>
      <c r="J12" s="27"/>
      <c r="K12" s="27"/>
      <c r="L12" s="27"/>
      <c r="M12" s="27"/>
      <c r="N12" s="27"/>
      <c r="O12" s="27"/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29D9D0-4F9F-4FE5-918D-46B05B536BBE}">
  <dimension ref="A1:E13"/>
  <sheetViews>
    <sheetView workbookViewId="0">
      <selection activeCell="H15" sqref="H15"/>
    </sheetView>
  </sheetViews>
  <sheetFormatPr defaultRowHeight="15" x14ac:dyDescent="0.25"/>
  <sheetData>
    <row r="1" spans="1:5" ht="18.75" x14ac:dyDescent="0.3">
      <c r="A1" s="8" t="s">
        <v>48</v>
      </c>
    </row>
    <row r="13" spans="1:5" x14ac:dyDescent="0.25">
      <c r="B13" t="s">
        <v>49</v>
      </c>
      <c r="E13" s="11">
        <f>(140000-68000)*(1-0.5)+((20000-30000)+(16000-10000))*(1-0.5)</f>
        <v>34000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DC95C-EC59-4942-8583-2269D2932179}">
  <dimension ref="A1:I7"/>
  <sheetViews>
    <sheetView workbookViewId="0">
      <selection activeCell="M18" sqref="M18"/>
    </sheetView>
  </sheetViews>
  <sheetFormatPr defaultRowHeight="15" x14ac:dyDescent="0.25"/>
  <cols>
    <col min="9" max="9" width="15.28515625" bestFit="1" customWidth="1"/>
  </cols>
  <sheetData>
    <row r="1" spans="1:9" ht="18.75" x14ac:dyDescent="0.3">
      <c r="A1" s="8" t="s">
        <v>50</v>
      </c>
    </row>
    <row r="5" spans="1:9" x14ac:dyDescent="0.25">
      <c r="I5" s="13"/>
    </row>
    <row r="6" spans="1:9" x14ac:dyDescent="0.25">
      <c r="I6" s="13"/>
    </row>
    <row r="7" spans="1:9" x14ac:dyDescent="0.25">
      <c r="I7" s="13"/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4FEAA-0579-49A0-9A4A-4C2431C338AC}">
  <dimension ref="A1"/>
  <sheetViews>
    <sheetView workbookViewId="0">
      <selection activeCell="L20" sqref="L20"/>
    </sheetView>
  </sheetViews>
  <sheetFormatPr defaultRowHeight="15" x14ac:dyDescent="0.25"/>
  <sheetData>
    <row r="1" spans="1:1" ht="18.75" x14ac:dyDescent="0.3">
      <c r="A1" s="8" t="s">
        <v>51</v>
      </c>
    </row>
  </sheetData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C2F71-8B8B-4C94-BC35-4D6371BF01DD}">
  <dimension ref="A1:D17"/>
  <sheetViews>
    <sheetView workbookViewId="0">
      <selection activeCell="B18" sqref="B18"/>
    </sheetView>
  </sheetViews>
  <sheetFormatPr defaultRowHeight="15" x14ac:dyDescent="0.25"/>
  <cols>
    <col min="2" max="2" width="35.28515625" customWidth="1"/>
    <col min="3" max="3" width="15" customWidth="1"/>
    <col min="4" max="4" width="15.85546875" customWidth="1"/>
  </cols>
  <sheetData>
    <row r="1" spans="1:4" ht="15.75" x14ac:dyDescent="0.25">
      <c r="A1" s="3" t="s">
        <v>52</v>
      </c>
    </row>
    <row r="2" spans="1:4" ht="15.75" thickBot="1" x14ac:dyDescent="0.3"/>
    <row r="3" spans="1:4" ht="16.5" thickBot="1" x14ac:dyDescent="0.3">
      <c r="A3" s="14"/>
      <c r="B3" s="15"/>
      <c r="C3" s="16" t="s">
        <v>53</v>
      </c>
      <c r="D3" s="16" t="s">
        <v>54</v>
      </c>
    </row>
    <row r="4" spans="1:4" ht="16.5" thickBot="1" x14ac:dyDescent="0.3">
      <c r="A4" s="17"/>
      <c r="B4" s="18" t="s">
        <v>55</v>
      </c>
      <c r="C4" s="19">
        <v>0.4</v>
      </c>
      <c r="D4" s="19">
        <v>0.15</v>
      </c>
    </row>
    <row r="5" spans="1:4" ht="16.5" thickBot="1" x14ac:dyDescent="0.3">
      <c r="A5" s="17" t="s">
        <v>56</v>
      </c>
      <c r="B5" s="18" t="s">
        <v>57</v>
      </c>
      <c r="C5" s="21">
        <v>80000</v>
      </c>
      <c r="D5" s="21">
        <v>80000</v>
      </c>
    </row>
    <row r="6" spans="1:4" ht="16.5" thickBot="1" x14ac:dyDescent="0.3">
      <c r="A6" s="17" t="s">
        <v>58</v>
      </c>
      <c r="B6" s="18" t="s">
        <v>59</v>
      </c>
      <c r="C6" s="21">
        <f>C4*C5</f>
        <v>32000</v>
      </c>
      <c r="D6" s="21">
        <f>D4*D5</f>
        <v>12000</v>
      </c>
    </row>
    <row r="7" spans="1:4" ht="16.5" thickBot="1" x14ac:dyDescent="0.3">
      <c r="A7" s="20"/>
      <c r="B7" s="20"/>
      <c r="C7" s="22"/>
      <c r="D7" s="22"/>
    </row>
    <row r="8" spans="1:4" ht="16.5" thickBot="1" x14ac:dyDescent="0.3">
      <c r="A8" s="17"/>
      <c r="B8" s="18" t="s">
        <v>60</v>
      </c>
      <c r="C8" s="21">
        <v>45000</v>
      </c>
      <c r="D8" s="21">
        <v>45000</v>
      </c>
    </row>
    <row r="9" spans="1:4" ht="16.5" thickBot="1" x14ac:dyDescent="0.3">
      <c r="A9" s="17" t="s">
        <v>61</v>
      </c>
      <c r="B9" s="18" t="s">
        <v>62</v>
      </c>
      <c r="C9" s="21">
        <v>30000</v>
      </c>
      <c r="D9" s="21">
        <v>30000</v>
      </c>
    </row>
    <row r="10" spans="1:4" ht="16.5" thickBot="1" x14ac:dyDescent="0.3">
      <c r="A10" s="17" t="s">
        <v>61</v>
      </c>
      <c r="B10" s="18" t="s">
        <v>59</v>
      </c>
      <c r="C10" s="21">
        <f>C6</f>
        <v>32000</v>
      </c>
      <c r="D10" s="21">
        <f>D6</f>
        <v>12000</v>
      </c>
    </row>
    <row r="11" spans="1:4" ht="16.5" thickBot="1" x14ac:dyDescent="0.3">
      <c r="A11" s="17" t="s">
        <v>58</v>
      </c>
      <c r="B11" s="18" t="s">
        <v>63</v>
      </c>
      <c r="C11" s="21">
        <f>C8-C9-C10</f>
        <v>-17000</v>
      </c>
      <c r="D11" s="21">
        <f>D8-D9-D10</f>
        <v>3000</v>
      </c>
    </row>
    <row r="12" spans="1:4" ht="16.5" thickBot="1" x14ac:dyDescent="0.3">
      <c r="A12" s="17" t="s">
        <v>56</v>
      </c>
      <c r="B12" s="18" t="s">
        <v>64</v>
      </c>
      <c r="C12" s="23">
        <v>0.5</v>
      </c>
      <c r="D12" s="23">
        <v>0.5</v>
      </c>
    </row>
    <row r="13" spans="1:4" ht="16.5" thickBot="1" x14ac:dyDescent="0.3">
      <c r="A13" s="17" t="s">
        <v>58</v>
      </c>
      <c r="B13" s="18" t="s">
        <v>65</v>
      </c>
      <c r="C13" s="21">
        <f>C11*C12</f>
        <v>-8500</v>
      </c>
      <c r="D13" s="21">
        <f>D11*D12</f>
        <v>1500</v>
      </c>
    </row>
    <row r="14" spans="1:4" ht="16.5" thickBot="1" x14ac:dyDescent="0.3">
      <c r="A14" s="17"/>
      <c r="B14" s="18" t="s">
        <v>66</v>
      </c>
      <c r="C14" s="21">
        <f>C11-C13</f>
        <v>-8500</v>
      </c>
      <c r="D14" s="21">
        <f>D11-D13</f>
        <v>1500</v>
      </c>
    </row>
    <row r="15" spans="1:4" ht="16.5" thickBot="1" x14ac:dyDescent="0.3">
      <c r="A15" s="17"/>
      <c r="B15" s="18" t="s">
        <v>67</v>
      </c>
      <c r="C15" s="21">
        <f>C14+C10</f>
        <v>23500</v>
      </c>
      <c r="D15" s="21">
        <f>D14+D10</f>
        <v>13500</v>
      </c>
    </row>
    <row r="17" spans="2:3" ht="15.75" x14ac:dyDescent="0.25">
      <c r="B17" s="24" t="s">
        <v>68</v>
      </c>
      <c r="C17" s="25">
        <f>C15+D15</f>
        <v>37000</v>
      </c>
    </row>
  </sheetData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F7C41-9B1A-44CA-B591-39B2699D0C51}">
  <dimension ref="A1:F15"/>
  <sheetViews>
    <sheetView workbookViewId="0">
      <selection activeCell="G16" sqref="G16"/>
    </sheetView>
  </sheetViews>
  <sheetFormatPr defaultRowHeight="15" x14ac:dyDescent="0.25"/>
  <sheetData>
    <row r="1" spans="1:6" ht="18.75" x14ac:dyDescent="0.3">
      <c r="A1" s="8" t="s">
        <v>69</v>
      </c>
    </row>
    <row r="3" spans="1:6" x14ac:dyDescent="0.25">
      <c r="A3" t="s">
        <v>71</v>
      </c>
    </row>
    <row r="4" spans="1:6" x14ac:dyDescent="0.25">
      <c r="B4" t="s">
        <v>70</v>
      </c>
      <c r="C4">
        <f>61000/(1.072^5)</f>
        <v>43087.957552352389</v>
      </c>
    </row>
    <row r="5" spans="1:6" x14ac:dyDescent="0.25">
      <c r="A5" t="s">
        <v>72</v>
      </c>
    </row>
    <row r="6" spans="1:6" x14ac:dyDescent="0.25">
      <c r="A6" t="s">
        <v>73</v>
      </c>
    </row>
    <row r="8" spans="1:6" x14ac:dyDescent="0.25">
      <c r="A8" t="s">
        <v>74</v>
      </c>
    </row>
    <row r="9" spans="1:6" x14ac:dyDescent="0.25">
      <c r="B9" t="s">
        <v>75</v>
      </c>
    </row>
    <row r="10" spans="1:6" x14ac:dyDescent="0.25">
      <c r="B10" t="s">
        <v>76</v>
      </c>
    </row>
    <row r="11" spans="1:6" x14ac:dyDescent="0.25">
      <c r="B11" t="s">
        <v>77</v>
      </c>
    </row>
    <row r="12" spans="1:6" x14ac:dyDescent="0.25">
      <c r="B12" t="s">
        <v>79</v>
      </c>
    </row>
    <row r="13" spans="1:6" x14ac:dyDescent="0.25">
      <c r="B13" s="11" t="s">
        <v>78</v>
      </c>
      <c r="C13" s="11">
        <f>LN(37000/23912.04)/LN(1.053)</f>
        <v>8.4529141229450584</v>
      </c>
    </row>
    <row r="15" spans="1:6" x14ac:dyDescent="0.25">
      <c r="A15" s="11" t="s">
        <v>80</v>
      </c>
      <c r="B15" s="11"/>
      <c r="C15" s="11"/>
      <c r="D15" s="11"/>
      <c r="E15" s="11"/>
      <c r="F15" s="11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Problem 1</vt:lpstr>
      <vt:lpstr>Problem 2</vt:lpstr>
      <vt:lpstr>Problem 3</vt:lpstr>
      <vt:lpstr>Problem 4 </vt:lpstr>
      <vt:lpstr>Problem 5</vt:lpstr>
      <vt:lpstr>Problem 6</vt:lpstr>
      <vt:lpstr>Problem 8</vt:lpstr>
      <vt:lpstr>Problem 9</vt:lpstr>
      <vt:lpstr>Problem 10</vt:lpstr>
      <vt:lpstr>Problem 11</vt:lpstr>
      <vt:lpstr>Problem 12</vt:lpstr>
      <vt:lpstr>Problem 13</vt:lpstr>
      <vt:lpstr>Problem 14</vt:lpstr>
      <vt:lpstr>Problem 15</vt:lpstr>
      <vt:lpstr>Problem 16</vt:lpstr>
      <vt:lpstr>Problem 17</vt:lpstr>
      <vt:lpstr>Problem 18</vt:lpstr>
      <vt:lpstr>Problem 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Elvin Orbillo</cp:lastModifiedBy>
  <dcterms:created xsi:type="dcterms:W3CDTF">2019-12-15T23:47:32Z</dcterms:created>
  <dcterms:modified xsi:type="dcterms:W3CDTF">2019-12-16T09:30:12Z</dcterms:modified>
</cp:coreProperties>
</file>